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<sst xmlns="http://schemas.openxmlformats.org/spreadsheetml/2006/main" count="323" uniqueCount="142">
  <si>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</si>
  <si>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</si>
  <si>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</si>
  <si>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</si>
  <si>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</si>
  <si>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</si>
  <si>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</si>
  <si>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</si>
  <si>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</si>
  <si>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</si>
  <si>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</si>
  <si>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</si>
  <si>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</si>
  <si>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</si>
  <si>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</si>
  <si>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</si>
  <si>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</si>
  <si>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</si>
  <si>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</si>
  <si>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</si>
  <si>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</si>
  <si>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</si>
  <si>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</si>
  <si>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</si>
  <si>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</si>
  <si>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</si>
  <si>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</si>
  <si>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</si>
  <si>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</si>
  <si>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</si>
  <si>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</si>
  <si>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</si>
  <si>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</si>
  <si>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</si>
  <si>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</si>
  <si>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</si>
  <si>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</si>
  <si>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</si>
  <si>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</si>
  <si>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</si>
  <si>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</si>
  <si>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</si>
  <si>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</si>
  <si>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</si>
  <si>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</si>
  <si>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</si>
  <si>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</si>
  <si>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</si>
  <si>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</si>
  <si>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</si>
  <si>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</si>
  <si>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</si>
  <si>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</si>
  <si>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</si>
  <si>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</si>
  <si>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</si>
  <si>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</si>
  <si>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</si>
  <si>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</si>
  <si>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Прочие субсидии бюджетам сельских поселений</t>
  </si>
  <si>
    <t>810 20229999 10 0000 150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</si>
  <si>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</si>
  <si>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</si>
  <si>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</si>
  <si>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</si>
  <si>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</si>
  <si>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</si>
  <si>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</si>
  <si>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</si>
  <si>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</si>
  <si>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</si>
  <si>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</si>
  <si>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</si>
  <si>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</si>
  <si>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</si>
  <si>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</si>
  <si>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</si>
  <si>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Закупка товаров, работ, услуг в сфере информационно-коммуникационных технологий</t>
  </si>
  <si>
    <t>810 0104 010Я010190 242</t>
  </si>
  <si>
    <t>Прочая закупка товаров, работ и услуг</t>
  </si>
  <si>
    <t>810 0104 010Я010190 244</t>
  </si>
  <si>
    <t>247</t>
  </si>
  <si>
    <t>810 0104 010Я010190 247</t>
  </si>
  <si>
    <t>Уплата налога на имущество организаций и земельного налога</t>
  </si>
  <si>
    <t>810 0104 010Я010190 851</t>
  </si>
  <si>
    <t>Уплата прочих налогов, сборов</t>
  </si>
  <si>
    <t>810 0104 010Я010190 852</t>
  </si>
  <si>
    <t>810 0104 010Я0S8500 121</t>
  </si>
  <si>
    <t>810 0104 010Я0S8500 129</t>
  </si>
  <si>
    <t>Резервные средства</t>
  </si>
  <si>
    <t>810 0111 990000Ш200 870</t>
  </si>
  <si>
    <t>810 0113 010Я010190 242</t>
  </si>
  <si>
    <t>810 0203 9900051180 121</t>
  </si>
  <si>
    <t>810 0203 9900051180 129</t>
  </si>
  <si>
    <t>810 0203 9900051180 244</t>
  </si>
  <si>
    <t>810 0310 0110300190 244</t>
  </si>
  <si>
    <t>810 0406 0110400190 244</t>
  </si>
  <si>
    <t>810 0409 0110500Д00 244</t>
  </si>
  <si>
    <t>810 0409 0110500Д00 247</t>
  </si>
  <si>
    <t>810 0502 0110200190 244</t>
  </si>
  <si>
    <t>810 0503 0110100190 244</t>
  </si>
  <si>
    <t>Иные межбюджетные трансферты</t>
  </si>
  <si>
    <t>810 0801 0120001М01 540</t>
  </si>
  <si>
    <t>810 0801 0120101190 244</t>
  </si>
  <si>
    <t>810 0801 0120101190 247</t>
  </si>
  <si>
    <t>810 0801 0120101190 851</t>
  </si>
  <si>
    <t>Уплата иных платежей</t>
  </si>
  <si>
    <t>810 0801 0120101190 853</t>
  </si>
  <si>
    <t>810 0801 01201S5000 244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</si>
  <si>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</si>
  <si>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</si>
  <si>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</si>
  <si>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</si>
  <si>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</si>
  <si>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</si>
  <si>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</si>
  <si>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</si>
  <si>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</si>
  <si>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</si>
  <si>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</si>
  <si>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</si>
  <si>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</si>
  <si>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</si>
  <si>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</si>
  <si>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</si>
  <si>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</si>
  <si>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</si>
  <si>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</si>
  <si>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</si>
  <si>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</si>
  <si>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810 10804020 01 0000 510</t>
  </si>
  <si>
    <t xml:space="preserve">     уменьшение остатков средств</t>
  </si>
  <si>
    <t>720</t>
  </si>
  <si>
    <t>810 10804020 01 0000 610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</si>
  <si>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</si>
  <si>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</si>
  <si>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</si>
  <si>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</si>
  <si>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</si>
  <si>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</si>
  <si>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>Форма 0503117 с.1</t>
  </si>
  <si>
    <t>31 октября 2021г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</si>
</sst>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PageLayoutView="0" workbookViewId="0" topLeftCell="A82">
      <selection activeCell="A91" sqref="A91:X9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" t="s">
        <v>5</v>
      </c>
      <c r="W3" s="10"/>
      <c r="X3" s="4">
        <v>44501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8" t="s">
        <v>12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 t="s">
        <v>13</v>
      </c>
      <c r="V6" s="10"/>
      <c r="W6" s="10"/>
      <c r="X6" s="6" t="s">
        <v>10</v>
      </c>
    </row>
    <row r="7" spans="1:24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16</v>
      </c>
      <c r="B8" s="9"/>
      <c r="C8" s="9"/>
      <c r="D8" s="9"/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18</v>
      </c>
      <c r="U8" s="10"/>
      <c r="V8" s="10"/>
      <c r="W8" s="10"/>
      <c r="X8" s="7" t="s">
        <v>19</v>
      </c>
    </row>
    <row r="9" spans="1:24" s="1" customFormat="1" ht="13.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22</v>
      </c>
      <c r="M10" s="42"/>
      <c r="N10" s="42" t="s">
        <v>23</v>
      </c>
      <c r="O10" s="42"/>
      <c r="P10" s="43" t="s">
        <v>24</v>
      </c>
      <c r="Q10" s="43"/>
      <c r="R10" s="43"/>
      <c r="S10" s="43" t="s">
        <v>25</v>
      </c>
      <c r="T10" s="43"/>
      <c r="U10" s="43"/>
      <c r="V10" s="43"/>
      <c r="W10" s="44" t="s">
        <v>26</v>
      </c>
      <c r="X10" s="44"/>
    </row>
    <row r="11" spans="1:24" s="1" customFormat="1" ht="12.75" customHeight="1">
      <c r="A11" s="38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28</v>
      </c>
      <c r="M11" s="38"/>
      <c r="N11" s="38" t="s">
        <v>29</v>
      </c>
      <c r="O11" s="38"/>
      <c r="P11" s="39" t="s">
        <v>30</v>
      </c>
      <c r="Q11" s="39"/>
      <c r="R11" s="39"/>
      <c r="S11" s="39" t="s">
        <v>31</v>
      </c>
      <c r="T11" s="39"/>
      <c r="U11" s="39"/>
      <c r="V11" s="39"/>
      <c r="W11" s="40" t="s">
        <v>32</v>
      </c>
      <c r="X11" s="40"/>
    </row>
    <row r="12" spans="1:24" s="1" customFormat="1" ht="13.5" customHeight="1">
      <c r="A12" s="33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34</v>
      </c>
      <c r="M12" s="34"/>
      <c r="N12" s="34" t="s">
        <v>35</v>
      </c>
      <c r="O12" s="34"/>
      <c r="P12" s="52">
        <f>5421383.6</f>
        <v>5421383.6</v>
      </c>
      <c r="Q12" s="52"/>
      <c r="R12" s="52"/>
      <c r="S12" s="52">
        <f>4501601.97</f>
        <v>4501601.97</v>
      </c>
      <c r="T12" s="52"/>
      <c r="U12" s="52"/>
      <c r="V12" s="52"/>
      <c r="W12" s="53">
        <f>919781.63</f>
        <v>919781.63</v>
      </c>
      <c r="X12" s="53"/>
    </row>
    <row r="13" spans="1:24" s="1" customFormat="1" ht="45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34</v>
      </c>
      <c r="M13" s="27"/>
      <c r="N13" s="27" t="s">
        <v>37</v>
      </c>
      <c r="O13" s="27"/>
      <c r="P13" s="55">
        <f>37000</f>
        <v>37000</v>
      </c>
      <c r="Q13" s="55"/>
      <c r="R13" s="55"/>
      <c r="S13" s="55">
        <f>36436.12</f>
        <v>36436.12</v>
      </c>
      <c r="T13" s="55"/>
      <c r="U13" s="55"/>
      <c r="V13" s="55"/>
      <c r="W13" s="56">
        <f>563.88</f>
        <v>563.88</v>
      </c>
      <c r="X13" s="56"/>
    </row>
    <row r="14" spans="1:24" s="1" customFormat="1" ht="24" customHeight="1">
      <c r="A14" s="25" t="s">
        <v>38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34</v>
      </c>
      <c r="M14" s="27"/>
      <c r="N14" s="27" t="s">
        <v>39</v>
      </c>
      <c r="O14" s="27"/>
      <c r="P14" s="29" t="s">
        <v>40</v>
      </c>
      <c r="Q14" s="29"/>
      <c r="R14" s="29"/>
      <c r="S14" s="55">
        <f>2842.18</f>
        <v>2842.18</v>
      </c>
      <c r="T14" s="55"/>
      <c r="U14" s="55"/>
      <c r="V14" s="55"/>
      <c r="W14" s="57" t="s">
        <v>40</v>
      </c>
      <c r="X14" s="57"/>
    </row>
    <row r="15" spans="1:24" s="1" customFormat="1" ht="13.5" customHeight="1">
      <c r="A15" s="25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34</v>
      </c>
      <c r="M15" s="27"/>
      <c r="N15" s="27" t="s">
        <v>42</v>
      </c>
      <c r="O15" s="27"/>
      <c r="P15" s="55">
        <f>2000</f>
        <v>2000</v>
      </c>
      <c r="Q15" s="55"/>
      <c r="R15" s="55"/>
      <c r="S15" s="55">
        <f>1996.95</f>
        <v>1996.95</v>
      </c>
      <c r="T15" s="55"/>
      <c r="U15" s="55"/>
      <c r="V15" s="55"/>
      <c r="W15" s="56">
        <f>3.05</f>
        <v>3.05</v>
      </c>
      <c r="X15" s="56"/>
    </row>
    <row r="16" spans="1:24" s="1" customFormat="1" ht="13.5" customHeight="1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34</v>
      </c>
      <c r="M16" s="27"/>
      <c r="N16" s="27" t="s">
        <v>44</v>
      </c>
      <c r="O16" s="27"/>
      <c r="P16" s="55">
        <f>30000</f>
        <v>30000</v>
      </c>
      <c r="Q16" s="55"/>
      <c r="R16" s="55"/>
      <c r="S16" s="55">
        <f>9664.06</f>
        <v>9664.06</v>
      </c>
      <c r="T16" s="55"/>
      <c r="U16" s="55"/>
      <c r="V16" s="55"/>
      <c r="W16" s="56">
        <f>20335.94</f>
        <v>20335.94</v>
      </c>
      <c r="X16" s="56"/>
    </row>
    <row r="17" spans="1:24" s="1" customFormat="1" ht="24" customHeight="1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34</v>
      </c>
      <c r="M17" s="27"/>
      <c r="N17" s="27" t="s">
        <v>46</v>
      </c>
      <c r="O17" s="27"/>
      <c r="P17" s="55">
        <f>32000</f>
        <v>32000</v>
      </c>
      <c r="Q17" s="55"/>
      <c r="R17" s="55"/>
      <c r="S17" s="55">
        <f>-2012.34</f>
        <v>-2012.34</v>
      </c>
      <c r="T17" s="55"/>
      <c r="U17" s="55"/>
      <c r="V17" s="55"/>
      <c r="W17" s="56">
        <f>34012.34</f>
        <v>34012.34</v>
      </c>
      <c r="X17" s="56"/>
    </row>
    <row r="18" spans="1:24" s="1" customFormat="1" ht="24" customHeight="1">
      <c r="A18" s="25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34</v>
      </c>
      <c r="M18" s="27"/>
      <c r="N18" s="27" t="s">
        <v>48</v>
      </c>
      <c r="O18" s="27"/>
      <c r="P18" s="55">
        <f>32000</f>
        <v>32000</v>
      </c>
      <c r="Q18" s="55"/>
      <c r="R18" s="55"/>
      <c r="S18" s="55">
        <f>57484.58</f>
        <v>57484.58</v>
      </c>
      <c r="T18" s="55"/>
      <c r="U18" s="55"/>
      <c r="V18" s="55"/>
      <c r="W18" s="57" t="s">
        <v>40</v>
      </c>
      <c r="X18" s="57"/>
    </row>
    <row r="19" spans="1:24" s="1" customFormat="1" ht="24" customHeight="1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34</v>
      </c>
      <c r="M19" s="27"/>
      <c r="N19" s="27" t="s">
        <v>50</v>
      </c>
      <c r="O19" s="27"/>
      <c r="P19" s="55">
        <f>202000</f>
        <v>202000</v>
      </c>
      <c r="Q19" s="55"/>
      <c r="R19" s="55"/>
      <c r="S19" s="55">
        <f>64728.16</f>
        <v>64728.16</v>
      </c>
      <c r="T19" s="55"/>
      <c r="U19" s="55"/>
      <c r="V19" s="55"/>
      <c r="W19" s="56">
        <f>137271.84</f>
        <v>137271.84</v>
      </c>
      <c r="X19" s="56"/>
    </row>
    <row r="20" spans="1:24" s="1" customFormat="1" ht="24" customHeight="1">
      <c r="A20" s="25" t="s">
        <v>51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34</v>
      </c>
      <c r="M20" s="27"/>
      <c r="N20" s="27" t="s">
        <v>52</v>
      </c>
      <c r="O20" s="27"/>
      <c r="P20" s="29" t="s">
        <v>40</v>
      </c>
      <c r="Q20" s="29"/>
      <c r="R20" s="29"/>
      <c r="S20" s="55">
        <f>-2193.15</f>
        <v>-2193.15</v>
      </c>
      <c r="T20" s="55"/>
      <c r="U20" s="55"/>
      <c r="V20" s="55"/>
      <c r="W20" s="57" t="s">
        <v>40</v>
      </c>
      <c r="X20" s="57"/>
    </row>
    <row r="21" spans="1:24" s="1" customFormat="1" ht="45" customHeight="1">
      <c r="A21" s="25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34</v>
      </c>
      <c r="M21" s="27"/>
      <c r="N21" s="27" t="s">
        <v>54</v>
      </c>
      <c r="O21" s="27"/>
      <c r="P21" s="55">
        <f>3000</f>
        <v>3000</v>
      </c>
      <c r="Q21" s="55"/>
      <c r="R21" s="55"/>
      <c r="S21" s="29" t="s">
        <v>40</v>
      </c>
      <c r="T21" s="29"/>
      <c r="U21" s="29"/>
      <c r="V21" s="29"/>
      <c r="W21" s="56">
        <f>3000</f>
        <v>3000</v>
      </c>
      <c r="X21" s="56"/>
    </row>
    <row r="22" spans="1:24" s="1" customFormat="1" ht="33.75" customHeight="1">
      <c r="A22" s="25" t="s">
        <v>55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34</v>
      </c>
      <c r="M22" s="27"/>
      <c r="N22" s="27" t="s">
        <v>56</v>
      </c>
      <c r="O22" s="27"/>
      <c r="P22" s="55">
        <f>8535.6</f>
        <v>8535.6</v>
      </c>
      <c r="Q22" s="55"/>
      <c r="R22" s="55"/>
      <c r="S22" s="55">
        <f>8535.6</f>
        <v>8535.6</v>
      </c>
      <c r="T22" s="55"/>
      <c r="U22" s="55"/>
      <c r="V22" s="55"/>
      <c r="W22" s="56">
        <f>0</f>
        <v>0</v>
      </c>
      <c r="X22" s="56"/>
    </row>
    <row r="23" spans="1:24" s="1" customFormat="1" ht="24" customHeight="1">
      <c r="A23" s="25" t="s">
        <v>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34</v>
      </c>
      <c r="M23" s="27"/>
      <c r="N23" s="27" t="s">
        <v>58</v>
      </c>
      <c r="O23" s="27"/>
      <c r="P23" s="55">
        <f>2748210</f>
        <v>2748210</v>
      </c>
      <c r="Q23" s="55"/>
      <c r="R23" s="55"/>
      <c r="S23" s="55">
        <f>2350170</f>
        <v>2350170</v>
      </c>
      <c r="T23" s="55"/>
      <c r="U23" s="55"/>
      <c r="V23" s="55"/>
      <c r="W23" s="56">
        <f>398040</f>
        <v>398040</v>
      </c>
      <c r="X23" s="56"/>
    </row>
    <row r="24" spans="1:24" s="1" customFormat="1" ht="13.5" customHeight="1">
      <c r="A24" s="25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34</v>
      </c>
      <c r="M24" s="27"/>
      <c r="N24" s="27" t="s">
        <v>60</v>
      </c>
      <c r="O24" s="27"/>
      <c r="P24" s="55">
        <f>200000</f>
        <v>200000</v>
      </c>
      <c r="Q24" s="55"/>
      <c r="R24" s="55"/>
      <c r="S24" s="55">
        <f>200000</f>
        <v>200000</v>
      </c>
      <c r="T24" s="55"/>
      <c r="U24" s="55"/>
      <c r="V24" s="55"/>
      <c r="W24" s="56">
        <f>0</f>
        <v>0</v>
      </c>
      <c r="X24" s="56"/>
    </row>
    <row r="25" spans="1:24" s="1" customFormat="1" ht="24" customHeight="1">
      <c r="A25" s="25" t="s">
        <v>61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34</v>
      </c>
      <c r="M25" s="27"/>
      <c r="N25" s="27" t="s">
        <v>62</v>
      </c>
      <c r="O25" s="27"/>
      <c r="P25" s="55">
        <f>103200</f>
        <v>103200</v>
      </c>
      <c r="Q25" s="55"/>
      <c r="R25" s="55"/>
      <c r="S25" s="55">
        <f>76149.81</f>
        <v>76149.81</v>
      </c>
      <c r="T25" s="55"/>
      <c r="U25" s="55"/>
      <c r="V25" s="55"/>
      <c r="W25" s="56">
        <f>27050.19</f>
        <v>27050.19</v>
      </c>
      <c r="X25" s="56"/>
    </row>
    <row r="26" spans="1:24" s="1" customFormat="1" ht="45" customHeight="1">
      <c r="A26" s="25" t="s">
        <v>63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34</v>
      </c>
      <c r="M26" s="27"/>
      <c r="N26" s="27" t="s">
        <v>64</v>
      </c>
      <c r="O26" s="27"/>
      <c r="P26" s="55">
        <f>1000000</f>
        <v>1000000</v>
      </c>
      <c r="Q26" s="55"/>
      <c r="R26" s="55"/>
      <c r="S26" s="55">
        <f>795000</f>
        <v>795000</v>
      </c>
      <c r="T26" s="55"/>
      <c r="U26" s="55"/>
      <c r="V26" s="55"/>
      <c r="W26" s="56">
        <f>205000</f>
        <v>205000</v>
      </c>
      <c r="X26" s="56"/>
    </row>
    <row r="27" spans="1:24" s="1" customFormat="1" ht="24" customHeight="1">
      <c r="A27" s="25" t="s">
        <v>65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34</v>
      </c>
      <c r="M27" s="27"/>
      <c r="N27" s="27" t="s">
        <v>66</v>
      </c>
      <c r="O27" s="27"/>
      <c r="P27" s="55">
        <f>1023438</f>
        <v>1023438</v>
      </c>
      <c r="Q27" s="55"/>
      <c r="R27" s="55"/>
      <c r="S27" s="55">
        <f>902800</f>
        <v>902800</v>
      </c>
      <c r="T27" s="55"/>
      <c r="U27" s="55"/>
      <c r="V27" s="55"/>
      <c r="W27" s="56">
        <f>120638</f>
        <v>120638</v>
      </c>
      <c r="X27" s="56"/>
    </row>
    <row r="28" spans="1:24" s="1" customFormat="1" ht="13.5" customHeight="1">
      <c r="A28" s="54" t="s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1" customFormat="1" ht="13.5" customHeight="1">
      <c r="A29" s="41" t="s">
        <v>67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1" customFormat="1" ht="34.5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 t="s">
        <v>22</v>
      </c>
      <c r="M30" s="42"/>
      <c r="N30" s="42" t="s">
        <v>68</v>
      </c>
      <c r="O30" s="42"/>
      <c r="P30" s="43" t="s">
        <v>24</v>
      </c>
      <c r="Q30" s="43"/>
      <c r="R30" s="43"/>
      <c r="S30" s="43" t="s">
        <v>25</v>
      </c>
      <c r="T30" s="43"/>
      <c r="U30" s="43"/>
      <c r="V30" s="43"/>
      <c r="W30" s="44" t="s">
        <v>26</v>
      </c>
      <c r="X30" s="44"/>
    </row>
    <row r="31" spans="1:24" s="1" customFormat="1" ht="13.5" customHeight="1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 t="s">
        <v>28</v>
      </c>
      <c r="M31" s="38"/>
      <c r="N31" s="38" t="s">
        <v>29</v>
      </c>
      <c r="O31" s="38"/>
      <c r="P31" s="39" t="s">
        <v>30</v>
      </c>
      <c r="Q31" s="39"/>
      <c r="R31" s="39"/>
      <c r="S31" s="39" t="s">
        <v>31</v>
      </c>
      <c r="T31" s="39"/>
      <c r="U31" s="39"/>
      <c r="V31" s="39"/>
      <c r="W31" s="40" t="s">
        <v>32</v>
      </c>
      <c r="X31" s="40"/>
    </row>
    <row r="32" spans="1:24" s="1" customFormat="1" ht="13.5" customHeight="1">
      <c r="A32" s="33" t="s">
        <v>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 t="s">
        <v>70</v>
      </c>
      <c r="M32" s="34"/>
      <c r="N32" s="34" t="s">
        <v>35</v>
      </c>
      <c r="O32" s="34"/>
      <c r="P32" s="52">
        <f>5486262.66</f>
        <v>5486262.66</v>
      </c>
      <c r="Q32" s="52"/>
      <c r="R32" s="52"/>
      <c r="S32" s="52">
        <f>4247384.44</f>
        <v>4247384.44</v>
      </c>
      <c r="T32" s="52"/>
      <c r="U32" s="52"/>
      <c r="V32" s="52"/>
      <c r="W32" s="53">
        <f>1238878.22</f>
        <v>1238878.22</v>
      </c>
      <c r="X32" s="53"/>
    </row>
    <row r="33" spans="1:24" s="1" customFormat="1" ht="13.5" customHeight="1">
      <c r="A33" s="14" t="s">
        <v>71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70</v>
      </c>
      <c r="M33" s="15"/>
      <c r="N33" s="15" t="s">
        <v>72</v>
      </c>
      <c r="O33" s="15"/>
      <c r="P33" s="49">
        <f>381467.76</f>
        <v>381467.76</v>
      </c>
      <c r="Q33" s="49"/>
      <c r="R33" s="49"/>
      <c r="S33" s="49">
        <f>317802.98</f>
        <v>317802.98</v>
      </c>
      <c r="T33" s="49"/>
      <c r="U33" s="49"/>
      <c r="V33" s="49"/>
      <c r="W33" s="50">
        <f>63664.78</f>
        <v>63664.78</v>
      </c>
      <c r="X33" s="50"/>
    </row>
    <row r="34" spans="1:24" s="1" customFormat="1" ht="33.75" customHeight="1">
      <c r="A34" s="14" t="s">
        <v>73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70</v>
      </c>
      <c r="M34" s="15"/>
      <c r="N34" s="15" t="s">
        <v>74</v>
      </c>
      <c r="O34" s="15"/>
      <c r="P34" s="49">
        <f>115203.27</f>
        <v>115203.27</v>
      </c>
      <c r="Q34" s="49"/>
      <c r="R34" s="49"/>
      <c r="S34" s="49">
        <f>94768.49</f>
        <v>94768.49</v>
      </c>
      <c r="T34" s="49"/>
      <c r="U34" s="49"/>
      <c r="V34" s="49"/>
      <c r="W34" s="50">
        <f>20434.78</f>
        <v>20434.78</v>
      </c>
      <c r="X34" s="50"/>
    </row>
    <row r="35" spans="1:24" s="1" customFormat="1" ht="13.5" customHeight="1">
      <c r="A35" s="14" t="s">
        <v>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70</v>
      </c>
      <c r="M35" s="15"/>
      <c r="N35" s="15" t="s">
        <v>75</v>
      </c>
      <c r="O35" s="15"/>
      <c r="P35" s="49">
        <f>1063285</f>
        <v>1063285</v>
      </c>
      <c r="Q35" s="49"/>
      <c r="R35" s="49"/>
      <c r="S35" s="49">
        <f>831662.38</f>
        <v>831662.38</v>
      </c>
      <c r="T35" s="49"/>
      <c r="U35" s="49"/>
      <c r="V35" s="49"/>
      <c r="W35" s="50">
        <f>231622.62</f>
        <v>231622.62</v>
      </c>
      <c r="X35" s="50"/>
    </row>
    <row r="36" spans="1:24" s="1" customFormat="1" ht="33.75" customHeight="1">
      <c r="A36" s="14" t="s">
        <v>73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70</v>
      </c>
      <c r="M36" s="15"/>
      <c r="N36" s="15" t="s">
        <v>76</v>
      </c>
      <c r="O36" s="15"/>
      <c r="P36" s="49">
        <f>321112</f>
        <v>321112</v>
      </c>
      <c r="Q36" s="49"/>
      <c r="R36" s="49"/>
      <c r="S36" s="49">
        <f>241581.75</f>
        <v>241581.75</v>
      </c>
      <c r="T36" s="49"/>
      <c r="U36" s="49"/>
      <c r="V36" s="49"/>
      <c r="W36" s="50">
        <f>79530.25</f>
        <v>79530.25</v>
      </c>
      <c r="X36" s="50"/>
    </row>
    <row r="37" spans="1:24" s="1" customFormat="1" ht="24" customHeight="1">
      <c r="A37" s="14" t="s">
        <v>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70</v>
      </c>
      <c r="M37" s="15"/>
      <c r="N37" s="15" t="s">
        <v>78</v>
      </c>
      <c r="O37" s="15"/>
      <c r="P37" s="49">
        <f>34000</f>
        <v>34000</v>
      </c>
      <c r="Q37" s="49"/>
      <c r="R37" s="49"/>
      <c r="S37" s="49">
        <f>29447.67</f>
        <v>29447.67</v>
      </c>
      <c r="T37" s="49"/>
      <c r="U37" s="49"/>
      <c r="V37" s="49"/>
      <c r="W37" s="50">
        <f>4552.33</f>
        <v>4552.33</v>
      </c>
      <c r="X37" s="50"/>
    </row>
    <row r="38" spans="1:24" s="1" customFormat="1" ht="13.5" customHeight="1">
      <c r="A38" s="14" t="s">
        <v>79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70</v>
      </c>
      <c r="M38" s="15"/>
      <c r="N38" s="15" t="s">
        <v>80</v>
      </c>
      <c r="O38" s="15"/>
      <c r="P38" s="49">
        <f>110413.03</f>
        <v>110413.03</v>
      </c>
      <c r="Q38" s="49"/>
      <c r="R38" s="49"/>
      <c r="S38" s="49">
        <f>54530.91</f>
        <v>54530.91</v>
      </c>
      <c r="T38" s="49"/>
      <c r="U38" s="49"/>
      <c r="V38" s="49"/>
      <c r="W38" s="50">
        <f>55882.12</f>
        <v>55882.12</v>
      </c>
      <c r="X38" s="50"/>
    </row>
    <row r="39" spans="1:24" s="1" customFormat="1" ht="13.5" customHeight="1">
      <c r="A39" s="14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70</v>
      </c>
      <c r="M39" s="15"/>
      <c r="N39" s="15" t="s">
        <v>82</v>
      </c>
      <c r="O39" s="15"/>
      <c r="P39" s="49">
        <f>13000</f>
        <v>13000</v>
      </c>
      <c r="Q39" s="49"/>
      <c r="R39" s="49"/>
      <c r="S39" s="49">
        <f>10855.52</f>
        <v>10855.52</v>
      </c>
      <c r="T39" s="49"/>
      <c r="U39" s="49"/>
      <c r="V39" s="49"/>
      <c r="W39" s="50">
        <f>2144.48</f>
        <v>2144.48</v>
      </c>
      <c r="X39" s="50"/>
    </row>
    <row r="40" spans="1:24" s="1" customFormat="1" ht="13.5" customHeight="1">
      <c r="A40" s="14" t="s">
        <v>83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70</v>
      </c>
      <c r="M40" s="15"/>
      <c r="N40" s="15" t="s">
        <v>84</v>
      </c>
      <c r="O40" s="15"/>
      <c r="P40" s="49">
        <f>10000</f>
        <v>10000</v>
      </c>
      <c r="Q40" s="49"/>
      <c r="R40" s="49"/>
      <c r="S40" s="49">
        <f>10000</f>
        <v>10000</v>
      </c>
      <c r="T40" s="49"/>
      <c r="U40" s="49"/>
      <c r="V40" s="49"/>
      <c r="W40" s="50">
        <f>0</f>
        <v>0</v>
      </c>
      <c r="X40" s="50"/>
    </row>
    <row r="41" spans="1:24" s="1" customFormat="1" ht="13.5" customHeight="1">
      <c r="A41" s="14" t="s">
        <v>85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70</v>
      </c>
      <c r="M41" s="15"/>
      <c r="N41" s="15" t="s">
        <v>86</v>
      </c>
      <c r="O41" s="15"/>
      <c r="P41" s="49">
        <f>7000</f>
        <v>7000</v>
      </c>
      <c r="Q41" s="49"/>
      <c r="R41" s="49"/>
      <c r="S41" s="49">
        <f>3456</f>
        <v>3456</v>
      </c>
      <c r="T41" s="49"/>
      <c r="U41" s="49"/>
      <c r="V41" s="49"/>
      <c r="W41" s="50">
        <f>3544</f>
        <v>3544</v>
      </c>
      <c r="X41" s="50"/>
    </row>
    <row r="42" spans="1:24" s="1" customFormat="1" ht="13.5" customHeight="1">
      <c r="A42" s="14" t="s">
        <v>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70</v>
      </c>
      <c r="M42" s="15"/>
      <c r="N42" s="15" t="s">
        <v>87</v>
      </c>
      <c r="O42" s="15"/>
      <c r="P42" s="49">
        <f>282530.86</f>
        <v>282530.86</v>
      </c>
      <c r="Q42" s="49"/>
      <c r="R42" s="49"/>
      <c r="S42" s="49">
        <f>212524.21</f>
        <v>212524.21</v>
      </c>
      <c r="T42" s="49"/>
      <c r="U42" s="49"/>
      <c r="V42" s="49"/>
      <c r="W42" s="50">
        <f>70006.65</f>
        <v>70006.65</v>
      </c>
      <c r="X42" s="50"/>
    </row>
    <row r="43" spans="1:24" s="1" customFormat="1" ht="33.75" customHeigh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70</v>
      </c>
      <c r="M43" s="15"/>
      <c r="N43" s="15" t="s">
        <v>88</v>
      </c>
      <c r="O43" s="15"/>
      <c r="P43" s="49">
        <f>85324.39</f>
        <v>85324.39</v>
      </c>
      <c r="Q43" s="49"/>
      <c r="R43" s="49"/>
      <c r="S43" s="49">
        <f>69112.7</f>
        <v>69112.7</v>
      </c>
      <c r="T43" s="49"/>
      <c r="U43" s="49"/>
      <c r="V43" s="49"/>
      <c r="W43" s="50">
        <f>16211.69</f>
        <v>16211.69</v>
      </c>
      <c r="X43" s="50"/>
    </row>
    <row r="44" spans="1:24" s="1" customFormat="1" ht="13.5" customHeight="1">
      <c r="A44" s="14" t="s">
        <v>89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70</v>
      </c>
      <c r="M44" s="15"/>
      <c r="N44" s="15" t="s">
        <v>90</v>
      </c>
      <c r="O44" s="15"/>
      <c r="P44" s="49">
        <f>2000</f>
        <v>2000</v>
      </c>
      <c r="Q44" s="49"/>
      <c r="R44" s="49"/>
      <c r="S44" s="17" t="s">
        <v>40</v>
      </c>
      <c r="T44" s="17"/>
      <c r="U44" s="17"/>
      <c r="V44" s="17"/>
      <c r="W44" s="50">
        <f>2000</f>
        <v>2000</v>
      </c>
      <c r="X44" s="50"/>
    </row>
    <row r="45" spans="1:24" s="1" customFormat="1" ht="24" customHeight="1">
      <c r="A45" s="14" t="s">
        <v>77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70</v>
      </c>
      <c r="M45" s="15"/>
      <c r="N45" s="15" t="s">
        <v>91</v>
      </c>
      <c r="O45" s="15"/>
      <c r="P45" s="49">
        <f>55100</f>
        <v>55100</v>
      </c>
      <c r="Q45" s="49"/>
      <c r="R45" s="49"/>
      <c r="S45" s="49">
        <f>45100</f>
        <v>45100</v>
      </c>
      <c r="T45" s="49"/>
      <c r="U45" s="49"/>
      <c r="V45" s="49"/>
      <c r="W45" s="50">
        <f>10000</f>
        <v>10000</v>
      </c>
      <c r="X45" s="50"/>
    </row>
    <row r="46" spans="1:24" s="1" customFormat="1" ht="13.5" customHeight="1">
      <c r="A46" s="14" t="s">
        <v>71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70</v>
      </c>
      <c r="M46" s="15"/>
      <c r="N46" s="15" t="s">
        <v>92</v>
      </c>
      <c r="O46" s="15"/>
      <c r="P46" s="49">
        <f>76958.53</f>
        <v>76958.53</v>
      </c>
      <c r="Q46" s="49"/>
      <c r="R46" s="49"/>
      <c r="S46" s="49">
        <f>58486.79</f>
        <v>58486.79</v>
      </c>
      <c r="T46" s="49"/>
      <c r="U46" s="49"/>
      <c r="V46" s="49"/>
      <c r="W46" s="50">
        <f>18471.74</f>
        <v>18471.74</v>
      </c>
      <c r="X46" s="50"/>
    </row>
    <row r="47" spans="1:24" s="1" customFormat="1" ht="33.75" customHeight="1">
      <c r="A47" s="14" t="s">
        <v>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70</v>
      </c>
      <c r="M47" s="15"/>
      <c r="N47" s="15" t="s">
        <v>93</v>
      </c>
      <c r="O47" s="15"/>
      <c r="P47" s="49">
        <f>23241.47</f>
        <v>23241.47</v>
      </c>
      <c r="Q47" s="49"/>
      <c r="R47" s="49"/>
      <c r="S47" s="49">
        <f>17663.02</f>
        <v>17663.02</v>
      </c>
      <c r="T47" s="49"/>
      <c r="U47" s="49"/>
      <c r="V47" s="49"/>
      <c r="W47" s="50">
        <f>5578.45</f>
        <v>5578.45</v>
      </c>
      <c r="X47" s="50"/>
    </row>
    <row r="48" spans="1:24" s="1" customFormat="1" ht="13.5" customHeight="1">
      <c r="A48" s="14" t="s">
        <v>79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70</v>
      </c>
      <c r="M48" s="15"/>
      <c r="N48" s="15" t="s">
        <v>94</v>
      </c>
      <c r="O48" s="15"/>
      <c r="P48" s="49">
        <f>3000</f>
        <v>3000</v>
      </c>
      <c r="Q48" s="49"/>
      <c r="R48" s="49"/>
      <c r="S48" s="17" t="s">
        <v>40</v>
      </c>
      <c r="T48" s="17"/>
      <c r="U48" s="17"/>
      <c r="V48" s="17"/>
      <c r="W48" s="50">
        <f>3000</f>
        <v>3000</v>
      </c>
      <c r="X48" s="50"/>
    </row>
    <row r="49" spans="1:24" s="1" customFormat="1" ht="13.5" customHeight="1">
      <c r="A49" s="14" t="s">
        <v>79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70</v>
      </c>
      <c r="M49" s="15"/>
      <c r="N49" s="15" t="s">
        <v>95</v>
      </c>
      <c r="O49" s="15"/>
      <c r="P49" s="49">
        <f>5000</f>
        <v>5000</v>
      </c>
      <c r="Q49" s="49"/>
      <c r="R49" s="49"/>
      <c r="S49" s="17" t="s">
        <v>40</v>
      </c>
      <c r="T49" s="17"/>
      <c r="U49" s="17"/>
      <c r="V49" s="17"/>
      <c r="W49" s="50">
        <f>5000</f>
        <v>5000</v>
      </c>
      <c r="X49" s="50"/>
    </row>
    <row r="50" spans="1:24" s="1" customFormat="1" ht="13.5" customHeight="1">
      <c r="A50" s="14" t="s">
        <v>79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70</v>
      </c>
      <c r="M50" s="15"/>
      <c r="N50" s="15" t="s">
        <v>96</v>
      </c>
      <c r="O50" s="15"/>
      <c r="P50" s="49">
        <f>2000</f>
        <v>2000</v>
      </c>
      <c r="Q50" s="49"/>
      <c r="R50" s="49"/>
      <c r="S50" s="17" t="s">
        <v>40</v>
      </c>
      <c r="T50" s="17"/>
      <c r="U50" s="17"/>
      <c r="V50" s="17"/>
      <c r="W50" s="50">
        <f>2000</f>
        <v>2000</v>
      </c>
      <c r="X50" s="50"/>
    </row>
    <row r="51" spans="1:24" s="1" customFormat="1" ht="13.5" customHeight="1">
      <c r="A51" s="14" t="s">
        <v>79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70</v>
      </c>
      <c r="M51" s="15"/>
      <c r="N51" s="15" t="s">
        <v>97</v>
      </c>
      <c r="O51" s="15"/>
      <c r="P51" s="49">
        <f>965871.6</f>
        <v>965871.6</v>
      </c>
      <c r="Q51" s="49"/>
      <c r="R51" s="49"/>
      <c r="S51" s="49">
        <f>759551.23</f>
        <v>759551.23</v>
      </c>
      <c r="T51" s="49"/>
      <c r="U51" s="49"/>
      <c r="V51" s="49"/>
      <c r="W51" s="50">
        <f>206320.37</f>
        <v>206320.37</v>
      </c>
      <c r="X51" s="50"/>
    </row>
    <row r="52" spans="1:24" s="1" customFormat="1" ht="13.5" customHeight="1">
      <c r="A52" s="14" t="s">
        <v>81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70</v>
      </c>
      <c r="M52" s="15"/>
      <c r="N52" s="15" t="s">
        <v>98</v>
      </c>
      <c r="O52" s="15"/>
      <c r="P52" s="49">
        <f>50000</f>
        <v>50000</v>
      </c>
      <c r="Q52" s="49"/>
      <c r="R52" s="49"/>
      <c r="S52" s="49">
        <f>30968.4</f>
        <v>30968.4</v>
      </c>
      <c r="T52" s="49"/>
      <c r="U52" s="49"/>
      <c r="V52" s="49"/>
      <c r="W52" s="50">
        <f>19031.6</f>
        <v>19031.6</v>
      </c>
      <c r="X52" s="50"/>
    </row>
    <row r="53" spans="1:24" s="1" customFormat="1" ht="13.5" customHeight="1">
      <c r="A53" s="14" t="s">
        <v>79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70</v>
      </c>
      <c r="M53" s="15"/>
      <c r="N53" s="15" t="s">
        <v>99</v>
      </c>
      <c r="O53" s="15"/>
      <c r="P53" s="49">
        <f>8000</f>
        <v>8000</v>
      </c>
      <c r="Q53" s="49"/>
      <c r="R53" s="49"/>
      <c r="S53" s="49">
        <f>356.42</f>
        <v>356.42</v>
      </c>
      <c r="T53" s="49"/>
      <c r="U53" s="49"/>
      <c r="V53" s="49"/>
      <c r="W53" s="50">
        <f>7643.58</f>
        <v>7643.58</v>
      </c>
      <c r="X53" s="50"/>
    </row>
    <row r="54" spans="1:24" s="1" customFormat="1" ht="13.5" customHeight="1">
      <c r="A54" s="14" t="s">
        <v>79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70</v>
      </c>
      <c r="M54" s="15"/>
      <c r="N54" s="15" t="s">
        <v>100</v>
      </c>
      <c r="O54" s="15"/>
      <c r="P54" s="49">
        <f>236323.05</f>
        <v>236323.05</v>
      </c>
      <c r="Q54" s="49"/>
      <c r="R54" s="49"/>
      <c r="S54" s="49">
        <f>197956</f>
        <v>197956</v>
      </c>
      <c r="T54" s="49"/>
      <c r="U54" s="49"/>
      <c r="V54" s="49"/>
      <c r="W54" s="50">
        <f>38367.05</f>
        <v>38367.05</v>
      </c>
      <c r="X54" s="50"/>
    </row>
    <row r="55" spans="1:24" s="1" customFormat="1" ht="13.5" customHeight="1">
      <c r="A55" s="14" t="s">
        <v>101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70</v>
      </c>
      <c r="M55" s="15"/>
      <c r="N55" s="15" t="s">
        <v>102</v>
      </c>
      <c r="O55" s="15"/>
      <c r="P55" s="49">
        <f>419711</f>
        <v>419711</v>
      </c>
      <c r="Q55" s="49"/>
      <c r="R55" s="49"/>
      <c r="S55" s="49">
        <f>314783.5</f>
        <v>314783.5</v>
      </c>
      <c r="T55" s="49"/>
      <c r="U55" s="49"/>
      <c r="V55" s="49"/>
      <c r="W55" s="50">
        <f>104927.5</f>
        <v>104927.5</v>
      </c>
      <c r="X55" s="50"/>
    </row>
    <row r="56" spans="1:24" s="1" customFormat="1" ht="13.5" customHeight="1">
      <c r="A56" s="14" t="s">
        <v>79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70</v>
      </c>
      <c r="M56" s="15"/>
      <c r="N56" s="15" t="s">
        <v>103</v>
      </c>
      <c r="O56" s="15"/>
      <c r="P56" s="49">
        <f>159743</f>
        <v>159743</v>
      </c>
      <c r="Q56" s="49"/>
      <c r="R56" s="49"/>
      <c r="S56" s="49">
        <f>114000</f>
        <v>114000</v>
      </c>
      <c r="T56" s="49"/>
      <c r="U56" s="49"/>
      <c r="V56" s="49"/>
      <c r="W56" s="50">
        <f>45743</f>
        <v>45743</v>
      </c>
      <c r="X56" s="50"/>
    </row>
    <row r="57" spans="1:24" s="1" customFormat="1" ht="13.5" customHeight="1">
      <c r="A57" s="14" t="s">
        <v>81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70</v>
      </c>
      <c r="M57" s="15"/>
      <c r="N57" s="15" t="s">
        <v>104</v>
      </c>
      <c r="O57" s="15"/>
      <c r="P57" s="49">
        <f>15000</f>
        <v>15000</v>
      </c>
      <c r="Q57" s="49"/>
      <c r="R57" s="49"/>
      <c r="S57" s="49">
        <f>2715.09</f>
        <v>2715.09</v>
      </c>
      <c r="T57" s="49"/>
      <c r="U57" s="49"/>
      <c r="V57" s="49"/>
      <c r="W57" s="50">
        <f>12284.91</f>
        <v>12284.91</v>
      </c>
      <c r="X57" s="50"/>
    </row>
    <row r="58" spans="1:24" s="1" customFormat="1" ht="13.5" customHeight="1">
      <c r="A58" s="14" t="s">
        <v>83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70</v>
      </c>
      <c r="M58" s="15"/>
      <c r="N58" s="15" t="s">
        <v>105</v>
      </c>
      <c r="O58" s="15"/>
      <c r="P58" s="49">
        <f>0</f>
        <v>0</v>
      </c>
      <c r="Q58" s="49"/>
      <c r="R58" s="49"/>
      <c r="S58" s="17" t="s">
        <v>40</v>
      </c>
      <c r="T58" s="17"/>
      <c r="U58" s="17"/>
      <c r="V58" s="17"/>
      <c r="W58" s="51" t="s">
        <v>40</v>
      </c>
      <c r="X58" s="51"/>
    </row>
    <row r="59" spans="1:24" s="1" customFormat="1" ht="13.5" customHeight="1">
      <c r="A59" s="14" t="s">
        <v>106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70</v>
      </c>
      <c r="M59" s="15"/>
      <c r="N59" s="15" t="s">
        <v>107</v>
      </c>
      <c r="O59" s="15"/>
      <c r="P59" s="49">
        <f>522.77</f>
        <v>522.77</v>
      </c>
      <c r="Q59" s="49"/>
      <c r="R59" s="49"/>
      <c r="S59" s="49">
        <f>522.77</f>
        <v>522.77</v>
      </c>
      <c r="T59" s="49"/>
      <c r="U59" s="49"/>
      <c r="V59" s="49"/>
      <c r="W59" s="50">
        <f>0</f>
        <v>0</v>
      </c>
      <c r="X59" s="50"/>
    </row>
    <row r="60" spans="1:24" s="1" customFormat="1" ht="13.5" customHeight="1">
      <c r="A60" s="14" t="s">
        <v>79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70</v>
      </c>
      <c r="M60" s="15"/>
      <c r="N60" s="15" t="s">
        <v>108</v>
      </c>
      <c r="O60" s="15"/>
      <c r="P60" s="49">
        <f>202020.2</f>
        <v>202020.2</v>
      </c>
      <c r="Q60" s="49"/>
      <c r="R60" s="49"/>
      <c r="S60" s="49">
        <f>202020.2</f>
        <v>202020.2</v>
      </c>
      <c r="T60" s="49"/>
      <c r="U60" s="49"/>
      <c r="V60" s="49"/>
      <c r="W60" s="50">
        <f>0</f>
        <v>0</v>
      </c>
      <c r="X60" s="50"/>
    </row>
    <row r="61" spans="1:24" s="1" customFormat="1" ht="13.5" customHeight="1">
      <c r="A61" s="14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70</v>
      </c>
      <c r="M61" s="15"/>
      <c r="N61" s="15" t="s">
        <v>109</v>
      </c>
      <c r="O61" s="15"/>
      <c r="P61" s="49">
        <f>259322.83</f>
        <v>259322.83</v>
      </c>
      <c r="Q61" s="49"/>
      <c r="R61" s="49"/>
      <c r="S61" s="49">
        <f>200353.58</f>
        <v>200353.58</v>
      </c>
      <c r="T61" s="49"/>
      <c r="U61" s="49"/>
      <c r="V61" s="49"/>
      <c r="W61" s="50">
        <f>58969.25</f>
        <v>58969.25</v>
      </c>
      <c r="X61" s="50"/>
    </row>
    <row r="62" spans="1:24" s="1" customFormat="1" ht="33.75" customHeight="1">
      <c r="A62" s="14" t="s">
        <v>73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70</v>
      </c>
      <c r="M62" s="15"/>
      <c r="N62" s="15" t="s">
        <v>110</v>
      </c>
      <c r="O62" s="15"/>
      <c r="P62" s="49">
        <f>78309.15</f>
        <v>78309.15</v>
      </c>
      <c r="Q62" s="49"/>
      <c r="R62" s="49"/>
      <c r="S62" s="49">
        <f>51113.16</f>
        <v>51113.16</v>
      </c>
      <c r="T62" s="49"/>
      <c r="U62" s="49"/>
      <c r="V62" s="49"/>
      <c r="W62" s="50">
        <f>27195.99</f>
        <v>27195.99</v>
      </c>
      <c r="X62" s="50"/>
    </row>
    <row r="63" spans="1:24" s="1" customFormat="1" ht="13.5" customHeight="1">
      <c r="A63" s="14" t="s">
        <v>79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70</v>
      </c>
      <c r="M63" s="15"/>
      <c r="N63" s="15" t="s">
        <v>111</v>
      </c>
      <c r="O63" s="15"/>
      <c r="P63" s="49">
        <f>50000</f>
        <v>50000</v>
      </c>
      <c r="Q63" s="49"/>
      <c r="R63" s="49"/>
      <c r="S63" s="49">
        <f>29666</f>
        <v>29666</v>
      </c>
      <c r="T63" s="49"/>
      <c r="U63" s="49"/>
      <c r="V63" s="49"/>
      <c r="W63" s="50">
        <f>20334</f>
        <v>20334</v>
      </c>
      <c r="X63" s="50"/>
    </row>
    <row r="64" spans="1:24" s="1" customFormat="1" ht="13.5" customHeight="1">
      <c r="A64" s="14" t="s">
        <v>71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70</v>
      </c>
      <c r="M64" s="15"/>
      <c r="N64" s="15" t="s">
        <v>112</v>
      </c>
      <c r="O64" s="15"/>
      <c r="P64" s="49">
        <f>346233.8</f>
        <v>346233.8</v>
      </c>
      <c r="Q64" s="49"/>
      <c r="R64" s="49"/>
      <c r="S64" s="49">
        <f>255455.05</f>
        <v>255455.05</v>
      </c>
      <c r="T64" s="49"/>
      <c r="U64" s="49"/>
      <c r="V64" s="49"/>
      <c r="W64" s="50">
        <f>90778.75</f>
        <v>90778.75</v>
      </c>
      <c r="X64" s="50"/>
    </row>
    <row r="65" spans="1:24" s="1" customFormat="1" ht="33.75" customHeight="1">
      <c r="A65" s="14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70</v>
      </c>
      <c r="M65" s="15"/>
      <c r="N65" s="15" t="s">
        <v>113</v>
      </c>
      <c r="O65" s="15"/>
      <c r="P65" s="49">
        <f>104568.95</f>
        <v>104568.95</v>
      </c>
      <c r="Q65" s="49"/>
      <c r="R65" s="49"/>
      <c r="S65" s="49">
        <f>90930.62</f>
        <v>90930.62</v>
      </c>
      <c r="T65" s="49"/>
      <c r="U65" s="49"/>
      <c r="V65" s="49"/>
      <c r="W65" s="50">
        <f>13638.33</f>
        <v>13638.33</v>
      </c>
      <c r="X65" s="50"/>
    </row>
    <row r="66" spans="1:24" s="1" customFormat="1" ht="15" customHeight="1">
      <c r="A66" s="45" t="s">
        <v>114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 t="s">
        <v>115</v>
      </c>
      <c r="M66" s="46"/>
      <c r="N66" s="46" t="s">
        <v>35</v>
      </c>
      <c r="O66" s="46"/>
      <c r="P66" s="47">
        <f>-64879.06</f>
        <v>-64879.06</v>
      </c>
      <c r="Q66" s="47"/>
      <c r="R66" s="47"/>
      <c r="S66" s="47">
        <f>254217.53</f>
        <v>254217.53</v>
      </c>
      <c r="T66" s="47"/>
      <c r="U66" s="47"/>
      <c r="V66" s="47"/>
      <c r="W66" s="48" t="s">
        <v>35</v>
      </c>
      <c r="X66" s="48"/>
    </row>
    <row r="67" spans="1:24" s="1" customFormat="1" ht="13.5" customHeight="1">
      <c r="A67" s="9" t="s">
        <v>10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1" customFormat="1" ht="13.5" customHeight="1">
      <c r="A68" s="41" t="s">
        <v>116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s="1" customFormat="1" ht="45.75" customHeight="1">
      <c r="A69" s="42" t="s">
        <v>21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 t="s">
        <v>22</v>
      </c>
      <c r="M69" s="42"/>
      <c r="N69" s="42" t="s">
        <v>117</v>
      </c>
      <c r="O69" s="42"/>
      <c r="P69" s="43" t="s">
        <v>24</v>
      </c>
      <c r="Q69" s="43"/>
      <c r="R69" s="43"/>
      <c r="S69" s="43" t="s">
        <v>25</v>
      </c>
      <c r="T69" s="43"/>
      <c r="U69" s="43"/>
      <c r="V69" s="43"/>
      <c r="W69" s="44" t="s">
        <v>26</v>
      </c>
      <c r="X69" s="44"/>
    </row>
    <row r="70" spans="1:24" s="1" customFormat="1" ht="12.75" customHeight="1">
      <c r="A70" s="38" t="s">
        <v>27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 t="s">
        <v>28</v>
      </c>
      <c r="M70" s="38"/>
      <c r="N70" s="38" t="s">
        <v>29</v>
      </c>
      <c r="O70" s="38"/>
      <c r="P70" s="39" t="s">
        <v>30</v>
      </c>
      <c r="Q70" s="39"/>
      <c r="R70" s="39"/>
      <c r="S70" s="39" t="s">
        <v>31</v>
      </c>
      <c r="T70" s="39"/>
      <c r="U70" s="39"/>
      <c r="V70" s="39"/>
      <c r="W70" s="40" t="s">
        <v>32</v>
      </c>
      <c r="X70" s="40"/>
    </row>
    <row r="71" spans="1:24" s="1" customFormat="1" ht="13.5" customHeight="1">
      <c r="A71" s="33" t="s">
        <v>118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 t="s">
        <v>119</v>
      </c>
      <c r="M71" s="34"/>
      <c r="N71" s="34" t="s">
        <v>35</v>
      </c>
      <c r="O71" s="34"/>
      <c r="P71" s="35">
        <f>64879.06</f>
        <v>64879.06</v>
      </c>
      <c r="Q71" s="35"/>
      <c r="R71" s="35"/>
      <c r="S71" s="36" t="s">
        <v>40</v>
      </c>
      <c r="T71" s="36"/>
      <c r="U71" s="36"/>
      <c r="V71" s="36"/>
      <c r="W71" s="37" t="s">
        <v>35</v>
      </c>
      <c r="X71" s="37"/>
    </row>
    <row r="72" spans="1:24" s="1" customFormat="1" ht="13.5" customHeight="1">
      <c r="A72" s="31" t="s">
        <v>120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22" t="s">
        <v>10</v>
      </c>
      <c r="M72" s="22"/>
      <c r="N72" s="22" t="s">
        <v>10</v>
      </c>
      <c r="O72" s="22"/>
      <c r="P72" s="23" t="s">
        <v>10</v>
      </c>
      <c r="Q72" s="23"/>
      <c r="R72" s="23"/>
      <c r="S72" s="32" t="s">
        <v>10</v>
      </c>
      <c r="T72" s="32"/>
      <c r="U72" s="32"/>
      <c r="V72" s="32"/>
      <c r="W72" s="24" t="s">
        <v>10</v>
      </c>
      <c r="X72" s="24"/>
    </row>
    <row r="73" spans="1:24" s="1" customFormat="1" ht="13.5" customHeight="1">
      <c r="A73" s="25" t="s">
        <v>121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 t="s">
        <v>122</v>
      </c>
      <c r="M73" s="26"/>
      <c r="N73" s="27" t="s">
        <v>35</v>
      </c>
      <c r="O73" s="27"/>
      <c r="P73" s="28" t="s">
        <v>40</v>
      </c>
      <c r="Q73" s="28"/>
      <c r="R73" s="28"/>
      <c r="S73" s="29" t="s">
        <v>40</v>
      </c>
      <c r="T73" s="29"/>
      <c r="U73" s="29"/>
      <c r="V73" s="29"/>
      <c r="W73" s="30" t="s">
        <v>40</v>
      </c>
      <c r="X73" s="30"/>
    </row>
    <row r="74" spans="1:24" s="1" customFormat="1" ht="13.5" customHeight="1">
      <c r="A74" s="14" t="s">
        <v>10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122</v>
      </c>
      <c r="M74" s="15"/>
      <c r="N74" s="15" t="s">
        <v>10</v>
      </c>
      <c r="O74" s="15"/>
      <c r="P74" s="20" t="s">
        <v>40</v>
      </c>
      <c r="Q74" s="20"/>
      <c r="R74" s="20"/>
      <c r="S74" s="17" t="s">
        <v>40</v>
      </c>
      <c r="T74" s="17"/>
      <c r="U74" s="17"/>
      <c r="V74" s="17"/>
      <c r="W74" s="21" t="s">
        <v>40</v>
      </c>
      <c r="X74" s="21"/>
    </row>
    <row r="75" spans="1:24" s="1" customFormat="1" ht="13.5" customHeight="1">
      <c r="A75" s="14" t="s">
        <v>123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2" t="s">
        <v>124</v>
      </c>
      <c r="M75" s="22"/>
      <c r="N75" s="22" t="s">
        <v>35</v>
      </c>
      <c r="O75" s="22"/>
      <c r="P75" s="23" t="s">
        <v>40</v>
      </c>
      <c r="Q75" s="23"/>
      <c r="R75" s="23"/>
      <c r="S75" s="17" t="s">
        <v>40</v>
      </c>
      <c r="T75" s="17"/>
      <c r="U75" s="17"/>
      <c r="V75" s="17"/>
      <c r="W75" s="24" t="s">
        <v>40</v>
      </c>
      <c r="X75" s="24"/>
    </row>
    <row r="76" spans="1:24" s="1" customFormat="1" ht="13.5" customHeight="1">
      <c r="A76" s="14" t="s">
        <v>10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124</v>
      </c>
      <c r="M76" s="15"/>
      <c r="N76" s="15" t="s">
        <v>10</v>
      </c>
      <c r="O76" s="15"/>
      <c r="P76" s="20" t="s">
        <v>40</v>
      </c>
      <c r="Q76" s="20"/>
      <c r="R76" s="20"/>
      <c r="S76" s="17" t="s">
        <v>40</v>
      </c>
      <c r="T76" s="17"/>
      <c r="U76" s="17"/>
      <c r="V76" s="17"/>
      <c r="W76" s="21" t="s">
        <v>40</v>
      </c>
      <c r="X76" s="21"/>
    </row>
    <row r="77" spans="1:24" s="1" customFormat="1" ht="13.5" customHeight="1">
      <c r="A77" s="14" t="s">
        <v>125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126</v>
      </c>
      <c r="M77" s="15"/>
      <c r="N77" s="15" t="s">
        <v>127</v>
      </c>
      <c r="O77" s="15"/>
      <c r="P77" s="16">
        <f>64879.06</f>
        <v>64879.06</v>
      </c>
      <c r="Q77" s="16"/>
      <c r="R77" s="16"/>
      <c r="S77" s="17" t="s">
        <v>40</v>
      </c>
      <c r="T77" s="17"/>
      <c r="U77" s="17"/>
      <c r="V77" s="17"/>
      <c r="W77" s="19">
        <f>64879.06</f>
        <v>64879.06</v>
      </c>
      <c r="X77" s="19"/>
    </row>
    <row r="78" spans="1:24" s="1" customFormat="1" ht="13.5" customHeight="1">
      <c r="A78" s="14" t="s">
        <v>128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129</v>
      </c>
      <c r="M78" s="15"/>
      <c r="N78" s="15" t="s">
        <v>130</v>
      </c>
      <c r="O78" s="15"/>
      <c r="P78" s="16">
        <f>-5421383.6</f>
        <v>-5421383.6</v>
      </c>
      <c r="Q78" s="16"/>
      <c r="R78" s="16"/>
      <c r="S78" s="17" t="s">
        <v>40</v>
      </c>
      <c r="T78" s="17"/>
      <c r="U78" s="17"/>
      <c r="V78" s="17"/>
      <c r="W78" s="18" t="s">
        <v>35</v>
      </c>
      <c r="X78" s="18"/>
    </row>
    <row r="79" spans="1:24" s="1" customFormat="1" ht="13.5" customHeight="1">
      <c r="A79" s="14" t="s">
        <v>131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132</v>
      </c>
      <c r="M79" s="15"/>
      <c r="N79" s="15" t="s">
        <v>133</v>
      </c>
      <c r="O79" s="15"/>
      <c r="P79" s="16">
        <f>5486262.66</f>
        <v>5486262.66</v>
      </c>
      <c r="Q79" s="16"/>
      <c r="R79" s="16"/>
      <c r="S79" s="17" t="s">
        <v>40</v>
      </c>
      <c r="T79" s="17"/>
      <c r="U79" s="17"/>
      <c r="V79" s="17"/>
      <c r="W79" s="18" t="s">
        <v>35</v>
      </c>
      <c r="X79" s="18"/>
    </row>
    <row r="80" spans="1:24" s="1" customFormat="1" ht="13.5" customHeight="1">
      <c r="A80" s="13" t="s">
        <v>10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s="1" customFormat="1" ht="13.5" customHeight="1">
      <c r="A81" s="9" t="s">
        <v>10</v>
      </c>
      <c r="B81" s="9"/>
      <c r="C81" s="9"/>
      <c r="D81" s="9"/>
      <c r="E81" s="9"/>
      <c r="F81" s="9"/>
      <c r="G81" s="9"/>
      <c r="H81" s="9"/>
      <c r="I81" s="12" t="s">
        <v>10</v>
      </c>
      <c r="J81" s="12"/>
      <c r="K81" s="12"/>
      <c r="L81" s="12"/>
      <c r="M81" s="12"/>
      <c r="N81" s="12" t="s">
        <v>134</v>
      </c>
      <c r="O81" s="12"/>
      <c r="P81" s="12"/>
      <c r="Q81" s="12"/>
      <c r="R81" s="9" t="s">
        <v>10</v>
      </c>
      <c r="S81" s="9"/>
      <c r="T81" s="9"/>
      <c r="U81" s="9"/>
      <c r="V81" s="9"/>
      <c r="W81" s="9"/>
      <c r="X81" s="9"/>
    </row>
    <row r="82" spans="1:24" s="1" customFormat="1" ht="13.5" customHeight="1">
      <c r="A82" s="9" t="s">
        <v>10</v>
      </c>
      <c r="B82" s="9"/>
      <c r="C82" s="9"/>
      <c r="D82" s="9"/>
      <c r="E82" s="9"/>
      <c r="F82" s="9"/>
      <c r="G82" s="9"/>
      <c r="H82" s="9"/>
      <c r="I82" s="5" t="s">
        <v>10</v>
      </c>
      <c r="J82" s="11" t="s">
        <v>135</v>
      </c>
      <c r="K82" s="11"/>
      <c r="L82" s="11"/>
      <c r="M82" s="5" t="s">
        <v>10</v>
      </c>
      <c r="N82" s="5" t="s">
        <v>10</v>
      </c>
      <c r="O82" s="11" t="s">
        <v>136</v>
      </c>
      <c r="P82" s="11"/>
      <c r="Q82" s="9" t="s">
        <v>10</v>
      </c>
      <c r="R82" s="9"/>
      <c r="S82" s="9"/>
      <c r="T82" s="9"/>
      <c r="U82" s="9"/>
      <c r="V82" s="9"/>
      <c r="W82" s="9"/>
      <c r="X82" s="9"/>
    </row>
    <row r="83" spans="1:24" s="1" customFormat="1" ht="7.5" customHeight="1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1" customFormat="1" ht="13.5" customHeight="1">
      <c r="A84" s="9" t="s">
        <v>10</v>
      </c>
      <c r="B84" s="9"/>
      <c r="C84" s="9"/>
      <c r="D84" s="9"/>
      <c r="E84" s="9"/>
      <c r="F84" s="9"/>
      <c r="G84" s="9"/>
      <c r="H84" s="9"/>
      <c r="I84" s="12" t="s">
        <v>10</v>
      </c>
      <c r="J84" s="12"/>
      <c r="K84" s="12"/>
      <c r="L84" s="12"/>
      <c r="M84" s="12"/>
      <c r="N84" s="12" t="s">
        <v>137</v>
      </c>
      <c r="O84" s="12"/>
      <c r="P84" s="12"/>
      <c r="Q84" s="12"/>
      <c r="R84" s="9" t="s">
        <v>10</v>
      </c>
      <c r="S84" s="9"/>
      <c r="T84" s="9"/>
      <c r="U84" s="9"/>
      <c r="V84" s="9"/>
      <c r="W84" s="9"/>
      <c r="X84" s="9"/>
    </row>
    <row r="85" spans="1:24" s="1" customFormat="1" ht="13.5" customHeight="1">
      <c r="A85" s="9" t="s">
        <v>10</v>
      </c>
      <c r="B85" s="9"/>
      <c r="C85" s="9"/>
      <c r="D85" s="9"/>
      <c r="E85" s="9"/>
      <c r="F85" s="9"/>
      <c r="G85" s="9"/>
      <c r="H85" s="9"/>
      <c r="I85" s="5" t="s">
        <v>10</v>
      </c>
      <c r="J85" s="11" t="s">
        <v>135</v>
      </c>
      <c r="K85" s="11"/>
      <c r="L85" s="11"/>
      <c r="M85" s="5" t="s">
        <v>10</v>
      </c>
      <c r="N85" s="5" t="s">
        <v>10</v>
      </c>
      <c r="O85" s="11" t="s">
        <v>136</v>
      </c>
      <c r="P85" s="11"/>
      <c r="Q85" s="9" t="s">
        <v>10</v>
      </c>
      <c r="R85" s="9"/>
      <c r="S85" s="9"/>
      <c r="T85" s="9"/>
      <c r="U85" s="9"/>
      <c r="V85" s="9"/>
      <c r="W85" s="9"/>
      <c r="X85" s="9"/>
    </row>
    <row r="86" spans="1:24" s="1" customFormat="1" ht="7.5" customHeight="1">
      <c r="A86" s="9" t="s">
        <v>10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s="1" customFormat="1" ht="13.5" customHeight="1">
      <c r="A87" s="9" t="s">
        <v>138</v>
      </c>
      <c r="B87" s="9"/>
      <c r="C87" s="12" t="s">
        <v>10</v>
      </c>
      <c r="D87" s="12"/>
      <c r="E87" s="12"/>
      <c r="F87" s="12"/>
      <c r="G87" s="12"/>
      <c r="H87" s="12"/>
      <c r="I87" s="12" t="s">
        <v>10</v>
      </c>
      <c r="J87" s="12"/>
      <c r="K87" s="12"/>
      <c r="L87" s="12"/>
      <c r="M87" s="12"/>
      <c r="N87" s="12" t="s">
        <v>137</v>
      </c>
      <c r="O87" s="12"/>
      <c r="P87" s="12"/>
      <c r="Q87" s="12"/>
      <c r="R87" s="9" t="s">
        <v>10</v>
      </c>
      <c r="S87" s="9"/>
      <c r="T87" s="9"/>
      <c r="U87" s="9"/>
      <c r="V87" s="9"/>
      <c r="W87" s="9"/>
      <c r="X87" s="9"/>
    </row>
    <row r="88" spans="1:24" s="1" customFormat="1" ht="13.5" customHeight="1">
      <c r="A88" s="9" t="s">
        <v>10</v>
      </c>
      <c r="B88" s="9"/>
      <c r="C88" s="5" t="s">
        <v>10</v>
      </c>
      <c r="D88" s="11" t="s">
        <v>139</v>
      </c>
      <c r="E88" s="11"/>
      <c r="F88" s="11"/>
      <c r="G88" s="11"/>
      <c r="H88" s="5" t="s">
        <v>10</v>
      </c>
      <c r="I88" s="5" t="s">
        <v>10</v>
      </c>
      <c r="J88" s="11" t="s">
        <v>135</v>
      </c>
      <c r="K88" s="11"/>
      <c r="L88" s="11"/>
      <c r="M88" s="5" t="s">
        <v>10</v>
      </c>
      <c r="N88" s="5" t="s">
        <v>10</v>
      </c>
      <c r="O88" s="11" t="s">
        <v>136</v>
      </c>
      <c r="P88" s="11"/>
      <c r="Q88" s="9" t="s">
        <v>10</v>
      </c>
      <c r="R88" s="9"/>
      <c r="S88" s="9"/>
      <c r="T88" s="9"/>
      <c r="U88" s="9"/>
      <c r="V88" s="9"/>
      <c r="W88" s="9"/>
      <c r="X88" s="9"/>
    </row>
    <row r="89" spans="1:24" s="1" customFormat="1" ht="15.75" customHeight="1">
      <c r="A89" s="9" t="s">
        <v>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1" customFormat="1" ht="13.5" customHeight="1">
      <c r="A90" s="8" t="s">
        <v>141</v>
      </c>
      <c r="B90" s="8"/>
      <c r="C90" s="8"/>
      <c r="D90" s="8"/>
      <c r="E90" s="8"/>
      <c r="F90" s="8"/>
      <c r="G90" s="8"/>
      <c r="H90" s="8"/>
      <c r="I90" s="8"/>
      <c r="J90" s="8"/>
      <c r="K90" s="9" t="s">
        <v>10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" customFormat="1" ht="13.5" customHeight="1">
      <c r="A91" s="10" t="s">
        <v>140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</sheetData>
  <sheetProtection/>
  <mergeCells count="44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X28"/>
    <mergeCell ref="A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X67"/>
    <mergeCell ref="A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X80"/>
    <mergeCell ref="A81:H81"/>
    <mergeCell ref="I81:M81"/>
    <mergeCell ref="N81:Q81"/>
    <mergeCell ref="R81:X81"/>
    <mergeCell ref="A82:H82"/>
    <mergeCell ref="J82:L82"/>
    <mergeCell ref="O82:P82"/>
    <mergeCell ref="Q82:X82"/>
    <mergeCell ref="A83:X83"/>
    <mergeCell ref="A84:H84"/>
    <mergeCell ref="I84:M84"/>
    <mergeCell ref="N84:Q84"/>
    <mergeCell ref="R84:X84"/>
    <mergeCell ref="A85:H85"/>
    <mergeCell ref="J85:L85"/>
    <mergeCell ref="O85:P85"/>
    <mergeCell ref="Q85:X85"/>
    <mergeCell ref="A86:X86"/>
    <mergeCell ref="A87:B87"/>
    <mergeCell ref="C87:H87"/>
    <mergeCell ref="I87:M87"/>
    <mergeCell ref="N87:Q87"/>
    <mergeCell ref="R87:X87"/>
    <mergeCell ref="A90:J90"/>
    <mergeCell ref="K90:X90"/>
    <mergeCell ref="A91:X91"/>
    <mergeCell ref="A88:B88"/>
    <mergeCell ref="D88:G88"/>
    <mergeCell ref="J88:L88"/>
    <mergeCell ref="O88:P88"/>
    <mergeCell ref="Q88:X88"/>
    <mergeCell ref="A89:X8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8" max="255" man="1"/>
    <brk id="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2022-03-11T02:39:27Z</dcterms:created>
  <dcterms:modified xsi:type="dcterms:W3CDTF">2022-03-11T02:43:42Z</dcterms:modified>
  <cp:category/>
  <cp:version/>
  <cp:contentType/>
  <cp:contentStatus/>
</cp:coreProperties>
</file>